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filterPrivacy="1"/>
  <bookViews>
    <workbookView xWindow="120" yWindow="75" windowWidth="15180" windowHeight="8835" activeTab="0"/>
  </bookViews>
  <sheets>
    <sheet name="Bewertung mit Gewicht" sheetId="11" r:id="rId1"/>
  </sheets>
  <definedNames>
    <definedName name="_xlnm.Print_Area" localSheetId="0">'Bewertung mit Gewicht'!$B$10:$M$63</definedName>
  </definedNames>
  <calcPr calcId="145621"/>
</workbook>
</file>

<file path=xl/sharedStrings.xml><?xml version="1.0" encoding="utf-8"?>
<sst xmlns="http://schemas.openxmlformats.org/spreadsheetml/2006/main" count="88" uniqueCount="69">
  <si>
    <t>Kriterium</t>
  </si>
  <si>
    <t>Lieferant</t>
  </si>
  <si>
    <t>Punkte</t>
  </si>
  <si>
    <t>Summe</t>
  </si>
  <si>
    <t>Einstandspreis</t>
  </si>
  <si>
    <t>Auswahlkriterien</t>
  </si>
  <si>
    <t>Preisbindung</t>
  </si>
  <si>
    <t>Technische Qualität</t>
  </si>
  <si>
    <t>Lieferzeit</t>
  </si>
  <si>
    <t>Umweltpolitik</t>
  </si>
  <si>
    <t>F&amp;E-Tätigkeiten</t>
  </si>
  <si>
    <t>Klasse 2 = 15
(gut)</t>
  </si>
  <si>
    <t>Klasse 1 = 20
(sehr gut)</t>
  </si>
  <si>
    <t>Klasse 3 = 10
(befriedigend)</t>
  </si>
  <si>
    <t>Klasse 4 = 5
(schlecht)</t>
  </si>
  <si>
    <t>Klasse 5 = 0
(sehr schlecht)</t>
  </si>
  <si>
    <t>liegt unterhalb sämtlicher Konkurrenten</t>
  </si>
  <si>
    <t>liegt unterhalb der meisten Konkurrenten</t>
  </si>
  <si>
    <t>liegt höher als die meisten Konkurrenten</t>
  </si>
  <si>
    <t>liegt oberhalb fast aller Konkurrenten</t>
  </si>
  <si>
    <t>absolute Preistreue</t>
  </si>
  <si>
    <t>nur wenige Preis-abweichungen</t>
  </si>
  <si>
    <t>normale Preis-entwicklung</t>
  </si>
  <si>
    <t>nicht vorhersehbar</t>
  </si>
  <si>
    <t>extrem unsicher</t>
  </si>
  <si>
    <t>Reklamations-quote &lt; 100 PPM</t>
  </si>
  <si>
    <t>Reklamations-quote 100 bis 250 PPM</t>
  </si>
  <si>
    <t>Reklamations-quote 251 bis 500 PPM</t>
  </si>
  <si>
    <t>Reklamations-quote 501 bis 750 PPM</t>
  </si>
  <si>
    <t>Reklamations-quote &gt; 750 PPM</t>
  </si>
  <si>
    <t>vorbildlich</t>
  </si>
  <si>
    <t>durchschnittlich</t>
  </si>
  <si>
    <t>weniger ausgeprägt</t>
  </si>
  <si>
    <t>nicht erkennbar</t>
  </si>
  <si>
    <t>gut</t>
  </si>
  <si>
    <t>sehr hoch</t>
  </si>
  <si>
    <t>hoch</t>
  </si>
  <si>
    <t>ausreichend</t>
  </si>
  <si>
    <t>gering</t>
  </si>
  <si>
    <t>sehr knapp</t>
  </si>
  <si>
    <t>Kapazitäten</t>
  </si>
  <si>
    <t>Bewertungsskala</t>
  </si>
  <si>
    <t>≤ 2 Tage</t>
  </si>
  <si>
    <t>≥ 10 Tage</t>
  </si>
  <si>
    <t>Aktuelles Jahr</t>
  </si>
  <si>
    <t>Vorjahr</t>
  </si>
  <si>
    <t>Müller KG</t>
  </si>
  <si>
    <t>Jahr</t>
  </si>
  <si>
    <t>Monat</t>
  </si>
  <si>
    <t>Tag</t>
  </si>
  <si>
    <t>Datum:</t>
  </si>
  <si>
    <t>Datum</t>
  </si>
  <si>
    <t>Kriterien</t>
  </si>
  <si>
    <t>Lieferant 1:</t>
  </si>
  <si>
    <t>Lieferant 5:</t>
  </si>
  <si>
    <t>Lieferant 2:</t>
  </si>
  <si>
    <t>Lieferant 3:</t>
  </si>
  <si>
    <t>Lieferant 4:</t>
  </si>
  <si>
    <t>Meier GmbH</t>
  </si>
  <si>
    <t>Schulze GmbH &amp; Co. KG</t>
  </si>
  <si>
    <t>Hoffmann KG</t>
  </si>
  <si>
    <t>Meier OHG</t>
  </si>
  <si>
    <t>Gewichtung</t>
  </si>
  <si>
    <t>Eingaben</t>
  </si>
  <si>
    <t>Auswertung</t>
  </si>
  <si>
    <t>3 bis 4 Tage</t>
  </si>
  <si>
    <t>durchschnittlicher Preis</t>
  </si>
  <si>
    <t>5 bis 6 Tage</t>
  </si>
  <si>
    <t>7 bis 9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</si>
</sst>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95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/>
    <xf numFmtId="0" fontId="0" fillId="2" borderId="0" xfId="0" applyFont="1" applyFill="1"/>
    <xf numFmtId="0" fontId="0" fillId="0" borderId="0" xfId="20" applyFont="1">
      <alignment/>
      <protection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2" borderId="0" xfId="0" applyFont="1" applyFill="1" applyAlignment="1" applyProtection="1">
      <alignment/>
      <protection locked="0"/>
    </xf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1" fillId="0" borderId="0" xfId="0" applyFont="1" applyBorder="1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6" fillId="3" borderId="18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5" borderId="14" xfId="0" applyFont="1" applyFill="1" applyBorder="1" applyAlignment="1" applyProtection="1">
      <alignment horizontal="center"/>
      <protection locked="0"/>
    </xf>
    <xf numFmtId="0" fontId="0" fillId="5" borderId="15" xfId="0" applyFont="1" applyFill="1" applyBorder="1" applyAlignment="1" applyProtection="1">
      <alignment horizontal="center"/>
      <protection locked="0"/>
    </xf>
    <xf numFmtId="0" fontId="0" fillId="5" borderId="15" xfId="0" applyFont="1" applyFill="1" applyBorder="1" applyAlignment="1" applyProtection="1">
      <alignment horizontal="left"/>
      <protection locked="0"/>
    </xf>
    <xf numFmtId="0" fontId="0" fillId="5" borderId="20" xfId="0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4" borderId="28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14" fontId="2" fillId="4" borderId="16" xfId="0" applyNumberFormat="1" applyFont="1" applyFill="1" applyBorder="1" applyAlignment="1" applyProtection="1">
      <alignment horizontal="center"/>
      <protection locked="0"/>
    </xf>
    <xf numFmtId="14" fontId="2" fillId="4" borderId="32" xfId="0" applyNumberFormat="1" applyFont="1" applyFill="1" applyBorder="1" applyAlignment="1" applyProtection="1">
      <alignment horizontal="center"/>
      <protection locked="0"/>
    </xf>
    <xf numFmtId="14" fontId="2" fillId="4" borderId="33" xfId="0" applyNumberFormat="1" applyFont="1" applyFill="1" applyBorder="1" applyAlignment="1" applyProtection="1">
      <alignment horizontal="center"/>
      <protection locked="0"/>
    </xf>
    <xf numFmtId="14" fontId="2" fillId="4" borderId="17" xfId="0" applyNumberFormat="1" applyFont="1" applyFill="1" applyBorder="1" applyAlignment="1" applyProtection="1">
      <alignment horizontal="center"/>
      <protection locked="0"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2" fontId="6" fillId="3" borderId="3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/>
    </xf>
    <xf numFmtId="0" fontId="7" fillId="3" borderId="37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_Konkurrenzanalyse ohne Gewicht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462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3"/>
          <c:y val="0.07"/>
          <c:w val="0.798"/>
          <c:h val="0.7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'Bewertung mit Gewicht'!$AF$30:$AF$34</c:f>
              <c:strCache/>
            </c:strRef>
          </c:cat>
          <c:val>
            <c:numRef>
              <c:f>'Bewertung mit Gewicht'!$AG$30:$AG$34</c:f>
              <c:numCache/>
            </c:numRef>
          </c:val>
          <c:shape val="box"/>
        </c:ser>
        <c:shape val="box"/>
        <c:axId val="28399910"/>
        <c:axId val="54272599"/>
      </c:bar3DChart>
      <c:catAx>
        <c:axId val="28399910"/>
        <c:scaling>
          <c:orientation val="maxMin"/>
        </c:scaling>
        <c:axPos val="l"/>
        <c:delete val="0"/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72599"/>
        <c:crosses val="autoZero"/>
        <c:auto val="1"/>
        <c:lblOffset val="100"/>
        <c:tickLblSkip val="1"/>
        <c:noMultiLvlLbl val="0"/>
      </c:catAx>
      <c:valAx>
        <c:axId val="5427259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9910"/>
        <c:crosses val="max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76200</xdr:rowOff>
    </xdr:from>
    <xdr:to>
      <xdr:col>11</xdr:col>
      <xdr:colOff>0</xdr:colOff>
      <xdr:row>44</xdr:row>
      <xdr:rowOff>28575</xdr:rowOff>
    </xdr:to>
    <xdr:graphicFrame macro="">
      <xdr:nvGraphicFramePr>
        <xdr:cNvPr id="3073" name="Diagramm 1"/>
        <xdr:cNvGraphicFramePr/>
      </xdr:nvGraphicFramePr>
      <xdr:xfrm>
        <a:off x="885825" y="7629525"/>
        <a:ext cx="81534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showGridLines="0" tabSelected="1" workbookViewId="0" topLeftCell="A1">
      <selection activeCell="D3" sqref="D3:H3"/>
    </sheetView>
  </sheetViews>
  <sheetFormatPr defaultColWidth="11.421875" defaultRowHeight="12.75"/>
  <cols>
    <col min="1" max="1" width="11.57421875" style="1" customWidth="1"/>
    <col min="2" max="2" width="1.7109375" style="1" customWidth="1"/>
    <col min="3" max="3" width="26.421875" style="1" customWidth="1"/>
    <col min="4" max="4" width="1.7109375" style="1" customWidth="1"/>
    <col min="5" max="5" width="13.8515625" style="1" customWidth="1"/>
    <col min="6" max="6" width="1.7109375" style="1" customWidth="1"/>
    <col min="7" max="11" width="15.7109375" style="1" customWidth="1"/>
    <col min="12" max="12" width="1.1484375" style="1" customWidth="1"/>
    <col min="13" max="13" width="0.71875" style="1" customWidth="1"/>
    <col min="14" max="17" width="11.421875" style="1" customWidth="1"/>
    <col min="18" max="25" width="11.421875" style="1" hidden="1" customWidth="1"/>
    <col min="26" max="16384" width="11.421875" style="1" customWidth="1"/>
  </cols>
  <sheetData>
    <row r="1" spans="34:45" ht="13.5" thickBot="1"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3"/>
    </row>
    <row r="2" spans="14:45" ht="13.5" thickBot="1">
      <c r="N2" s="5"/>
      <c r="S2" s="68" t="s">
        <v>44</v>
      </c>
      <c r="T2" s="69"/>
      <c r="U2" s="70"/>
      <c r="V2" s="68" t="s">
        <v>45</v>
      </c>
      <c r="W2" s="69"/>
      <c r="X2" s="70"/>
      <c r="AH2" s="3"/>
      <c r="AI2" s="4"/>
      <c r="AJ2" s="4"/>
      <c r="AK2" s="4"/>
      <c r="AL2" s="4"/>
      <c r="AM2" s="4"/>
      <c r="AN2" s="4"/>
      <c r="AO2" s="4"/>
      <c r="AP2" s="4"/>
      <c r="AQ2" s="4"/>
      <c r="AR2" s="4"/>
      <c r="AS2" s="3"/>
    </row>
    <row r="3" spans="2:45" ht="15.75">
      <c r="B3" s="84" t="s">
        <v>53</v>
      </c>
      <c r="C3" s="85"/>
      <c r="D3" s="71" t="s">
        <v>46</v>
      </c>
      <c r="E3" s="72"/>
      <c r="F3" s="72"/>
      <c r="G3" s="73"/>
      <c r="H3" s="74"/>
      <c r="I3" s="5"/>
      <c r="J3" s="5"/>
      <c r="K3" s="5"/>
      <c r="L3" s="5"/>
      <c r="N3" s="5"/>
      <c r="S3" s="6" t="s">
        <v>47</v>
      </c>
      <c r="T3" s="7" t="s">
        <v>48</v>
      </c>
      <c r="U3" s="8" t="s">
        <v>49</v>
      </c>
      <c r="V3" s="6" t="s">
        <v>47</v>
      </c>
      <c r="W3" s="7" t="s">
        <v>48</v>
      </c>
      <c r="X3" s="8" t="s">
        <v>49</v>
      </c>
      <c r="AH3" s="3"/>
      <c r="AI3" s="4"/>
      <c r="AJ3" s="4"/>
      <c r="AK3" s="4"/>
      <c r="AL3" s="4"/>
      <c r="AM3" s="4"/>
      <c r="AN3" s="4"/>
      <c r="AO3" s="4"/>
      <c r="AP3" s="4"/>
      <c r="AQ3" s="4"/>
      <c r="AR3" s="4"/>
      <c r="AS3" s="3"/>
    </row>
    <row r="4" spans="2:45" ht="16.5" thickBot="1">
      <c r="B4" s="61" t="s">
        <v>55</v>
      </c>
      <c r="C4" s="62"/>
      <c r="D4" s="63" t="s">
        <v>58</v>
      </c>
      <c r="E4" s="64"/>
      <c r="F4" s="64"/>
      <c r="G4" s="65"/>
      <c r="H4" s="66"/>
      <c r="I4" s="5"/>
      <c r="J4" s="5"/>
      <c r="K4" s="5"/>
      <c r="L4" s="5"/>
      <c r="N4" s="5"/>
      <c r="S4" s="9">
        <f>+YEAR(D8)</f>
        <v>2017</v>
      </c>
      <c r="T4" s="10">
        <f>+MONTH(D8)</f>
        <v>12</v>
      </c>
      <c r="U4" s="11">
        <f>+DAY(D8)</f>
        <v>31</v>
      </c>
      <c r="V4" s="9">
        <f>+S4-1</f>
        <v>2016</v>
      </c>
      <c r="W4" s="10">
        <f>+T4</f>
        <v>12</v>
      </c>
      <c r="X4" s="11">
        <f>+U4</f>
        <v>31</v>
      </c>
      <c r="AH4" s="3"/>
      <c r="AI4" s="4"/>
      <c r="AJ4" s="4"/>
      <c r="AK4" s="4"/>
      <c r="AL4" s="4"/>
      <c r="AM4" s="4"/>
      <c r="AN4" s="4"/>
      <c r="AO4" s="4"/>
      <c r="AP4" s="4"/>
      <c r="AQ4" s="4"/>
      <c r="AR4" s="4"/>
      <c r="AS4" s="3"/>
    </row>
    <row r="5" spans="2:45" ht="16.5" thickBot="1">
      <c r="B5" s="61" t="s">
        <v>56</v>
      </c>
      <c r="C5" s="62"/>
      <c r="D5" s="63" t="s">
        <v>59</v>
      </c>
      <c r="E5" s="64"/>
      <c r="F5" s="64"/>
      <c r="G5" s="65"/>
      <c r="H5" s="66"/>
      <c r="I5" s="5"/>
      <c r="J5" s="5"/>
      <c r="K5" s="5"/>
      <c r="L5" s="5"/>
      <c r="N5" s="5"/>
      <c r="S5" s="12" t="s">
        <v>51</v>
      </c>
      <c r="T5" s="79">
        <f>DATE(S4,T4,U4)</f>
        <v>43100</v>
      </c>
      <c r="U5" s="80"/>
      <c r="V5" s="12" t="s">
        <v>51</v>
      </c>
      <c r="W5" s="79">
        <f>DATE(V4,W4,X4)</f>
        <v>42735</v>
      </c>
      <c r="X5" s="80"/>
      <c r="AH5" s="3"/>
      <c r="AI5" s="4"/>
      <c r="AJ5" s="4"/>
      <c r="AK5" s="4"/>
      <c r="AL5" s="4"/>
      <c r="AM5" s="4"/>
      <c r="AN5" s="4"/>
      <c r="AO5" s="4"/>
      <c r="AP5" s="4"/>
      <c r="AQ5" s="4"/>
      <c r="AR5" s="4"/>
      <c r="AS5" s="3"/>
    </row>
    <row r="6" spans="2:45" ht="15.75">
      <c r="B6" s="61" t="s">
        <v>57</v>
      </c>
      <c r="C6" s="62"/>
      <c r="D6" s="63" t="s">
        <v>60</v>
      </c>
      <c r="E6" s="64"/>
      <c r="F6" s="64"/>
      <c r="G6" s="65"/>
      <c r="H6" s="66"/>
      <c r="I6" s="5"/>
      <c r="J6" s="5"/>
      <c r="K6" s="5"/>
      <c r="L6" s="5"/>
      <c r="N6" s="5"/>
      <c r="AH6" s="3"/>
      <c r="AI6" s="4"/>
      <c r="AJ6" s="14"/>
      <c r="AK6" s="14"/>
      <c r="AL6" s="14"/>
      <c r="AM6" s="14"/>
      <c r="AN6" s="14"/>
      <c r="AO6" s="4"/>
      <c r="AP6" s="4"/>
      <c r="AQ6" s="4"/>
      <c r="AR6" s="4"/>
      <c r="AS6" s="3"/>
    </row>
    <row r="7" spans="1:14" ht="15.75">
      <c r="A7"/>
      <c r="B7" s="61" t="s">
        <v>54</v>
      </c>
      <c r="C7" s="62"/>
      <c r="D7" s="63" t="s">
        <v>61</v>
      </c>
      <c r="E7" s="64"/>
      <c r="F7" s="64"/>
      <c r="G7" s="65"/>
      <c r="H7" s="66"/>
      <c r="I7" s="5"/>
      <c r="J7" s="5"/>
      <c r="K7" s="5"/>
      <c r="L7" s="5"/>
      <c r="M7"/>
      <c r="N7" s="5"/>
    </row>
    <row r="8" spans="1:14" s="2" customFormat="1" ht="15.75" customHeight="1" thickBot="1">
      <c r="A8"/>
      <c r="B8" s="37" t="s">
        <v>50</v>
      </c>
      <c r="C8" s="38"/>
      <c r="D8" s="75">
        <v>43100</v>
      </c>
      <c r="E8" s="76"/>
      <c r="F8" s="76"/>
      <c r="G8" s="77"/>
      <c r="H8" s="78"/>
      <c r="I8" s="5"/>
      <c r="J8" s="5"/>
      <c r="K8" s="5"/>
      <c r="L8" s="5"/>
      <c r="M8"/>
      <c r="N8" s="5"/>
    </row>
    <row r="9" spans="1:14" ht="26.25" customHeight="1" thickBot="1">
      <c r="A9"/>
      <c r="B9"/>
      <c r="C9"/>
      <c r="D9"/>
      <c r="E9"/>
      <c r="F9"/>
      <c r="G9"/>
      <c r="H9"/>
      <c r="I9"/>
      <c r="J9"/>
      <c r="K9"/>
      <c r="L9"/>
      <c r="M9"/>
      <c r="N9" s="5"/>
    </row>
    <row r="10" spans="1:14" ht="16.5">
      <c r="A10"/>
      <c r="B10" s="81" t="str">
        <f>"Lieferantenbewertung zum "&amp;U4&amp;"."&amp;T4&amp;"."&amp;S4</f>
        <v>Lieferantenbewertung zum 31.12.2017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13"/>
    </row>
    <row r="11" spans="2:13" ht="13.5" thickBo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2:13" ht="16.5" thickBot="1">
      <c r="B12" s="15"/>
      <c r="C12" s="88" t="s">
        <v>63</v>
      </c>
      <c r="D12" s="89"/>
      <c r="E12" s="90"/>
      <c r="F12" s="16"/>
      <c r="G12" s="16"/>
      <c r="H12" s="16"/>
      <c r="I12" s="16"/>
      <c r="J12" s="16"/>
      <c r="K12" s="16"/>
      <c r="L12" s="16"/>
      <c r="M12" s="17"/>
    </row>
    <row r="13" spans="2:13" ht="13.5" thickBo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2:13" ht="42.6" customHeight="1" thickBot="1">
      <c r="B14" s="15"/>
      <c r="C14" s="91" t="s">
        <v>0</v>
      </c>
      <c r="D14" s="16"/>
      <c r="E14" s="86" t="s">
        <v>62</v>
      </c>
      <c r="F14" s="16"/>
      <c r="G14" s="39" t="str">
        <f>+G27</f>
        <v>Müller KG</v>
      </c>
      <c r="H14" s="39" t="str">
        <f>+H27</f>
        <v>Meier GmbH</v>
      </c>
      <c r="I14" s="39" t="str">
        <f>+I27</f>
        <v>Schulze GmbH &amp; Co. KG</v>
      </c>
      <c r="J14" s="40" t="str">
        <f>+J27</f>
        <v>Hoffmann KG</v>
      </c>
      <c r="K14" s="40" t="str">
        <f>+K27</f>
        <v>Meier OHG</v>
      </c>
      <c r="L14" s="16"/>
      <c r="M14" s="17"/>
    </row>
    <row r="15" spans="2:13" ht="13.5" thickBot="1">
      <c r="B15" s="15"/>
      <c r="C15" s="92"/>
      <c r="D15" s="16"/>
      <c r="E15" s="87"/>
      <c r="F15" s="16"/>
      <c r="G15" s="30" t="str">
        <f>+IF(G14="","","Bewertung")</f>
        <v>Bewertung</v>
      </c>
      <c r="H15" s="30" t="str">
        <f>+IF(H14="","","Bewertung")</f>
        <v>Bewertung</v>
      </c>
      <c r="I15" s="30" t="str">
        <f>+IF(I14="","","Bewertung")</f>
        <v>Bewertung</v>
      </c>
      <c r="J15" s="29" t="str">
        <f>+IF(J14="","","Bewertung")</f>
        <v>Bewertung</v>
      </c>
      <c r="K15" s="29" t="str">
        <f>+IF(K14="","","Bewertung")</f>
        <v>Bewertung</v>
      </c>
      <c r="L15" s="16"/>
      <c r="M15" s="17"/>
    </row>
    <row r="16" spans="2:13" ht="12.75">
      <c r="B16" s="15"/>
      <c r="C16" s="36" t="s">
        <v>4</v>
      </c>
      <c r="D16" s="16"/>
      <c r="E16" s="45">
        <v>20</v>
      </c>
      <c r="F16" s="16"/>
      <c r="G16" s="34">
        <v>20</v>
      </c>
      <c r="H16" s="34">
        <v>10</v>
      </c>
      <c r="I16" s="34">
        <v>15</v>
      </c>
      <c r="J16" s="35">
        <v>5</v>
      </c>
      <c r="K16" s="35">
        <v>10</v>
      </c>
      <c r="L16" s="16"/>
      <c r="M16" s="17"/>
    </row>
    <row r="17" spans="2:13" ht="12.75">
      <c r="B17" s="15"/>
      <c r="C17" s="36" t="s">
        <v>6</v>
      </c>
      <c r="D17" s="16"/>
      <c r="E17" s="35">
        <v>15</v>
      </c>
      <c r="F17" s="16"/>
      <c r="G17" s="34">
        <v>15</v>
      </c>
      <c r="H17" s="34">
        <v>5</v>
      </c>
      <c r="I17" s="34">
        <v>20</v>
      </c>
      <c r="J17" s="35">
        <v>10</v>
      </c>
      <c r="K17" s="35">
        <v>10</v>
      </c>
      <c r="L17" s="16"/>
      <c r="M17" s="17"/>
    </row>
    <row r="18" spans="2:13" ht="12.75">
      <c r="B18" s="15"/>
      <c r="C18" s="36" t="s">
        <v>7</v>
      </c>
      <c r="D18" s="16"/>
      <c r="E18" s="35">
        <v>20</v>
      </c>
      <c r="F18" s="16"/>
      <c r="G18" s="34">
        <v>20</v>
      </c>
      <c r="H18" s="34">
        <v>15</v>
      </c>
      <c r="I18" s="34">
        <v>10</v>
      </c>
      <c r="J18" s="35">
        <v>5</v>
      </c>
      <c r="K18" s="35">
        <v>5</v>
      </c>
      <c r="L18" s="16"/>
      <c r="M18" s="17"/>
    </row>
    <row r="19" spans="2:13" ht="12.75">
      <c r="B19" s="15"/>
      <c r="C19" s="36" t="s">
        <v>8</v>
      </c>
      <c r="D19" s="16"/>
      <c r="E19" s="35">
        <v>10</v>
      </c>
      <c r="F19" s="16"/>
      <c r="G19" s="34">
        <v>10</v>
      </c>
      <c r="H19" s="34">
        <v>10</v>
      </c>
      <c r="I19" s="34">
        <v>5</v>
      </c>
      <c r="J19" s="35">
        <v>15</v>
      </c>
      <c r="K19" s="35">
        <v>10</v>
      </c>
      <c r="L19" s="16"/>
      <c r="M19" s="17"/>
    </row>
    <row r="20" spans="2:13" ht="12.75">
      <c r="B20" s="15"/>
      <c r="C20" s="36" t="s">
        <v>9</v>
      </c>
      <c r="D20" s="16"/>
      <c r="E20" s="35">
        <v>10</v>
      </c>
      <c r="F20" s="16"/>
      <c r="G20" s="34">
        <v>10</v>
      </c>
      <c r="H20" s="34">
        <v>20</v>
      </c>
      <c r="I20" s="34">
        <v>0</v>
      </c>
      <c r="J20" s="35">
        <v>15</v>
      </c>
      <c r="K20" s="35">
        <v>15</v>
      </c>
      <c r="L20" s="16"/>
      <c r="M20" s="17"/>
    </row>
    <row r="21" spans="2:13" ht="12.75">
      <c r="B21" s="15"/>
      <c r="C21" s="36" t="s">
        <v>10</v>
      </c>
      <c r="D21" s="16"/>
      <c r="E21" s="35">
        <v>15</v>
      </c>
      <c r="F21" s="16"/>
      <c r="G21" s="34">
        <v>15</v>
      </c>
      <c r="H21" s="34">
        <v>20</v>
      </c>
      <c r="I21" s="34">
        <v>15</v>
      </c>
      <c r="J21" s="35">
        <v>5</v>
      </c>
      <c r="K21" s="35">
        <v>10</v>
      </c>
      <c r="L21" s="16"/>
      <c r="M21" s="17"/>
    </row>
    <row r="22" spans="2:13" ht="13.5" thickBot="1">
      <c r="B22" s="15"/>
      <c r="C22" s="36" t="s">
        <v>40</v>
      </c>
      <c r="D22" s="16"/>
      <c r="E22" s="46">
        <v>10</v>
      </c>
      <c r="F22" s="16"/>
      <c r="G22" s="34">
        <v>10</v>
      </c>
      <c r="H22" s="34">
        <v>5</v>
      </c>
      <c r="I22" s="34">
        <v>20</v>
      </c>
      <c r="J22" s="35">
        <v>15</v>
      </c>
      <c r="K22" s="35">
        <v>5</v>
      </c>
      <c r="L22" s="16"/>
      <c r="M22" s="17"/>
    </row>
    <row r="23" spans="2:13" ht="19.9" customHeight="1" thickBot="1">
      <c r="B23" s="15"/>
      <c r="C23" s="41" t="s">
        <v>3</v>
      </c>
      <c r="D23" s="42"/>
      <c r="E23" s="54"/>
      <c r="F23" s="42"/>
      <c r="G23" s="43">
        <f>IF(SUM(G16:G22)=0,"",SUM(G16:G22))</f>
        <v>100</v>
      </c>
      <c r="H23" s="44">
        <f>IF(SUM(H16:H22)=0,"",SUM(H16:H22))</f>
        <v>85</v>
      </c>
      <c r="I23" s="44">
        <f>IF(SUM(I16:I22)=0,"",SUM(I16:I22))</f>
        <v>85</v>
      </c>
      <c r="J23" s="43">
        <f>IF(SUM(J16:J22)=0,"",SUM(J16:J22))</f>
        <v>70</v>
      </c>
      <c r="K23" s="43">
        <f>IF(SUM(K16:K22)=0,"",SUM(K16:K22))</f>
        <v>65</v>
      </c>
      <c r="L23" s="16"/>
      <c r="M23" s="17"/>
    </row>
    <row r="24" spans="2:13" ht="13.5" thickBo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2:13" ht="16.5" thickBot="1">
      <c r="B25" s="15"/>
      <c r="C25" s="88" t="s">
        <v>64</v>
      </c>
      <c r="D25" s="89"/>
      <c r="E25" s="90"/>
      <c r="F25" s="16"/>
      <c r="G25" s="16"/>
      <c r="H25" s="16"/>
      <c r="I25" s="16"/>
      <c r="J25" s="16"/>
      <c r="K25" s="16"/>
      <c r="L25" s="16"/>
      <c r="M25" s="17"/>
    </row>
    <row r="26" spans="2:33" ht="13.5" thickBo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AE26" s="55"/>
      <c r="AF26" s="55"/>
      <c r="AG26" s="55"/>
    </row>
    <row r="27" spans="1:33" ht="42.6" customHeight="1" thickBot="1">
      <c r="A27" s="2"/>
      <c r="B27" s="18"/>
      <c r="C27" s="91" t="s">
        <v>0</v>
      </c>
      <c r="D27" s="16"/>
      <c r="E27" s="86" t="s">
        <v>62</v>
      </c>
      <c r="F27" s="16"/>
      <c r="G27" s="39" t="str">
        <f>+IF(D3="","",D3)</f>
        <v>Müller KG</v>
      </c>
      <c r="H27" s="39" t="str">
        <f>+IF(D4="","",D4)</f>
        <v>Meier GmbH</v>
      </c>
      <c r="I27" s="39" t="str">
        <f>+IF(D5="","",D5)</f>
        <v>Schulze GmbH &amp; Co. KG</v>
      </c>
      <c r="J27" s="40" t="str">
        <f>+IF(D6="","",D6)</f>
        <v>Hoffmann KG</v>
      </c>
      <c r="K27" s="40" t="str">
        <f>+IF(D7="","",D7)</f>
        <v>Meier OHG</v>
      </c>
      <c r="L27" s="19"/>
      <c r="M27" s="20"/>
      <c r="N27" s="2"/>
      <c r="AE27" s="55"/>
      <c r="AF27" s="55"/>
      <c r="AG27" s="55"/>
    </row>
    <row r="28" spans="2:33" ht="25.9" customHeight="1" thickBot="1">
      <c r="B28" s="15"/>
      <c r="C28" s="92"/>
      <c r="D28" s="16"/>
      <c r="E28" s="87"/>
      <c r="F28" s="16"/>
      <c r="G28" s="52" t="str">
        <f>+IF(G27="","","Gewichtete Bewertung")</f>
        <v>Gewichtete Bewertung</v>
      </c>
      <c r="H28" s="52" t="str">
        <f>+IF(H27="","","Gewichtete Bewertung")</f>
        <v>Gewichtete Bewertung</v>
      </c>
      <c r="I28" s="52" t="str">
        <f>+IF(I27="","","Gewichtete Bewertung")</f>
        <v>Gewichtete Bewertung</v>
      </c>
      <c r="J28" s="53" t="str">
        <f>+IF(J27="","","Gewichtete Bewertung")</f>
        <v>Gewichtete Bewertung</v>
      </c>
      <c r="K28" s="53" t="str">
        <f>+IF(K27="","","Gewichtete Bewertung")</f>
        <v>Gewichtete Bewertung</v>
      </c>
      <c r="L28" s="16"/>
      <c r="M28" s="17"/>
      <c r="AE28" s="55"/>
      <c r="AF28" s="55"/>
      <c r="AG28" s="55"/>
    </row>
    <row r="29" spans="2:33" ht="12.75">
      <c r="B29" s="15"/>
      <c r="C29" s="49" t="str">
        <f>+IF(C16="","",C16)</f>
        <v>Einstandspreis</v>
      </c>
      <c r="D29" s="16"/>
      <c r="E29" s="50">
        <f aca="true" t="shared" si="0" ref="E29:E35">+IF(E16="","",E16)</f>
        <v>20</v>
      </c>
      <c r="F29" s="16"/>
      <c r="G29" s="47">
        <f aca="true" t="shared" si="1" ref="G29:K33">+IF(AND(ISNUMBER($E16),ISNUMBER(G16)),ROUND($E16*G16,0),"")</f>
        <v>400</v>
      </c>
      <c r="H29" s="47">
        <f t="shared" si="1"/>
        <v>200</v>
      </c>
      <c r="I29" s="47">
        <f t="shared" si="1"/>
        <v>300</v>
      </c>
      <c r="J29" s="48">
        <f t="shared" si="1"/>
        <v>100</v>
      </c>
      <c r="K29" s="48">
        <f t="shared" si="1"/>
        <v>200</v>
      </c>
      <c r="L29" s="16"/>
      <c r="M29" s="17"/>
      <c r="AE29" s="55"/>
      <c r="AF29" s="56" t="s">
        <v>1</v>
      </c>
      <c r="AG29" s="56" t="s">
        <v>2</v>
      </c>
    </row>
    <row r="30" spans="2:33" ht="12.75">
      <c r="B30" s="15"/>
      <c r="C30" s="49" t="str">
        <f aca="true" t="shared" si="2" ref="C30:C35">+IF(C17="","",C17)</f>
        <v>Preisbindung</v>
      </c>
      <c r="D30" s="16"/>
      <c r="E30" s="48">
        <f t="shared" si="0"/>
        <v>15</v>
      </c>
      <c r="F30" s="16"/>
      <c r="G30" s="47">
        <f t="shared" si="1"/>
        <v>225</v>
      </c>
      <c r="H30" s="47">
        <f t="shared" si="1"/>
        <v>75</v>
      </c>
      <c r="I30" s="47">
        <f t="shared" si="1"/>
        <v>300</v>
      </c>
      <c r="J30" s="48">
        <f t="shared" si="1"/>
        <v>150</v>
      </c>
      <c r="K30" s="48">
        <f t="shared" si="1"/>
        <v>150</v>
      </c>
      <c r="L30" s="16"/>
      <c r="M30" s="17"/>
      <c r="AE30" s="55"/>
      <c r="AF30" s="57" t="str">
        <f>IF(G36="","",G27)</f>
        <v>Müller KG</v>
      </c>
      <c r="AG30" s="58">
        <f>IF(G36="",NA(),G36)</f>
        <v>1550</v>
      </c>
    </row>
    <row r="31" spans="2:33" ht="12.75">
      <c r="B31" s="15"/>
      <c r="C31" s="49" t="str">
        <f t="shared" si="2"/>
        <v>Technische Qualität</v>
      </c>
      <c r="D31" s="16"/>
      <c r="E31" s="48">
        <f t="shared" si="0"/>
        <v>20</v>
      </c>
      <c r="F31" s="16"/>
      <c r="G31" s="47">
        <f t="shared" si="1"/>
        <v>400</v>
      </c>
      <c r="H31" s="47">
        <f t="shared" si="1"/>
        <v>300</v>
      </c>
      <c r="I31" s="47">
        <f t="shared" si="1"/>
        <v>200</v>
      </c>
      <c r="J31" s="48">
        <f t="shared" si="1"/>
        <v>100</v>
      </c>
      <c r="K31" s="48">
        <f t="shared" si="1"/>
        <v>100</v>
      </c>
      <c r="L31" s="16"/>
      <c r="M31" s="17"/>
      <c r="AE31" s="55"/>
      <c r="AF31" s="57" t="str">
        <f>IF(H36="","",H27)</f>
        <v>Meier GmbH</v>
      </c>
      <c r="AG31" s="58">
        <f>IF(H36="",NA(),H36)</f>
        <v>1225</v>
      </c>
    </row>
    <row r="32" spans="2:33" ht="12.75">
      <c r="B32" s="15"/>
      <c r="C32" s="49" t="str">
        <f t="shared" si="2"/>
        <v>Lieferzeit</v>
      </c>
      <c r="D32" s="16"/>
      <c r="E32" s="48">
        <f t="shared" si="0"/>
        <v>10</v>
      </c>
      <c r="F32" s="16"/>
      <c r="G32" s="47">
        <f t="shared" si="1"/>
        <v>100</v>
      </c>
      <c r="H32" s="47">
        <f t="shared" si="1"/>
        <v>100</v>
      </c>
      <c r="I32" s="47">
        <f t="shared" si="1"/>
        <v>50</v>
      </c>
      <c r="J32" s="48">
        <f t="shared" si="1"/>
        <v>150</v>
      </c>
      <c r="K32" s="48">
        <f t="shared" si="1"/>
        <v>100</v>
      </c>
      <c r="L32" s="16"/>
      <c r="M32" s="17"/>
      <c r="AE32" s="55"/>
      <c r="AF32" s="57" t="str">
        <f>IF(I36="","",I27)</f>
        <v>Schulze GmbH &amp; Co. KG</v>
      </c>
      <c r="AG32" s="58">
        <f>IF(I36="",NA(),I36)</f>
        <v>1275</v>
      </c>
    </row>
    <row r="33" spans="2:33" ht="12.75">
      <c r="B33" s="15"/>
      <c r="C33" s="49" t="str">
        <f t="shared" si="2"/>
        <v>Umweltpolitik</v>
      </c>
      <c r="D33" s="16"/>
      <c r="E33" s="48">
        <f t="shared" si="0"/>
        <v>10</v>
      </c>
      <c r="F33" s="16"/>
      <c r="G33" s="47">
        <f t="shared" si="1"/>
        <v>100</v>
      </c>
      <c r="H33" s="47">
        <f t="shared" si="1"/>
        <v>200</v>
      </c>
      <c r="I33" s="47">
        <f t="shared" si="1"/>
        <v>0</v>
      </c>
      <c r="J33" s="48">
        <f t="shared" si="1"/>
        <v>150</v>
      </c>
      <c r="K33" s="48">
        <f t="shared" si="1"/>
        <v>150</v>
      </c>
      <c r="L33" s="16"/>
      <c r="M33" s="17"/>
      <c r="AE33" s="55"/>
      <c r="AF33" s="57" t="str">
        <f>IF(J36="","",J27)</f>
        <v>Hoffmann KG</v>
      </c>
      <c r="AG33" s="58">
        <f>IF(J36="",NA(),J36)</f>
        <v>875</v>
      </c>
    </row>
    <row r="34" spans="2:33" ht="12.75">
      <c r="B34" s="15"/>
      <c r="C34" s="49" t="str">
        <f t="shared" si="2"/>
        <v>F&amp;E-Tätigkeiten</v>
      </c>
      <c r="D34" s="16"/>
      <c r="E34" s="48">
        <f t="shared" si="0"/>
        <v>15</v>
      </c>
      <c r="F34" s="16"/>
      <c r="G34" s="47">
        <f aca="true" t="shared" si="3" ref="G34:K35">+IF(AND(ISNUMBER($E21),ISNUMBER(G21)),ROUND($E21*G21,0),"")</f>
        <v>225</v>
      </c>
      <c r="H34" s="47">
        <f t="shared" si="3"/>
        <v>300</v>
      </c>
      <c r="I34" s="47">
        <f t="shared" si="3"/>
        <v>225</v>
      </c>
      <c r="J34" s="48">
        <f t="shared" si="3"/>
        <v>75</v>
      </c>
      <c r="K34" s="48">
        <f t="shared" si="3"/>
        <v>150</v>
      </c>
      <c r="L34" s="16"/>
      <c r="M34" s="17"/>
      <c r="AE34" s="55"/>
      <c r="AF34" s="57" t="str">
        <f>IF(K36="","",K27)</f>
        <v>Meier OHG</v>
      </c>
      <c r="AG34" s="59">
        <f>+IF(K36="",NA(),K36)</f>
        <v>900</v>
      </c>
    </row>
    <row r="35" spans="2:33" ht="13.5" thickBot="1">
      <c r="B35" s="15"/>
      <c r="C35" s="49" t="str">
        <f t="shared" si="2"/>
        <v>Kapazitäten</v>
      </c>
      <c r="D35" s="16"/>
      <c r="E35" s="51">
        <f t="shared" si="0"/>
        <v>10</v>
      </c>
      <c r="F35" s="16"/>
      <c r="G35" s="47">
        <f t="shared" si="3"/>
        <v>100</v>
      </c>
      <c r="H35" s="47">
        <f t="shared" si="3"/>
        <v>50</v>
      </c>
      <c r="I35" s="47">
        <f t="shared" si="3"/>
        <v>200</v>
      </c>
      <c r="J35" s="48">
        <f t="shared" si="3"/>
        <v>150</v>
      </c>
      <c r="K35" s="48">
        <f t="shared" si="3"/>
        <v>50</v>
      </c>
      <c r="L35" s="16"/>
      <c r="M35" s="17"/>
      <c r="AE35" s="55"/>
      <c r="AF35" s="55"/>
      <c r="AG35" s="55"/>
    </row>
    <row r="36" spans="2:33" ht="19.9" customHeight="1" thickBot="1">
      <c r="B36" s="15"/>
      <c r="C36" s="41" t="s">
        <v>3</v>
      </c>
      <c r="D36" s="42"/>
      <c r="E36" s="54"/>
      <c r="F36" s="42"/>
      <c r="G36" s="43">
        <f>IF(SUM(G29:G35)=0,"",SUM(G29:G35))</f>
        <v>1550</v>
      </c>
      <c r="H36" s="44">
        <f>IF(SUM(H29:H35)=0,"",SUM(H29:H35))</f>
        <v>1225</v>
      </c>
      <c r="I36" s="44">
        <f>IF(SUM(I29:I35)=0,"",SUM(I29:I35))</f>
        <v>1275</v>
      </c>
      <c r="J36" s="43">
        <f>IF(SUM(J29:J35)=0,"",SUM(J29:J35))</f>
        <v>875</v>
      </c>
      <c r="K36" s="43">
        <f>IF(SUM(K29:K35)=0,"",SUM(K29:K35))</f>
        <v>900</v>
      </c>
      <c r="L36" s="16"/>
      <c r="M36" s="17"/>
      <c r="AE36" s="55"/>
      <c r="AF36" s="55"/>
      <c r="AG36" s="55"/>
    </row>
    <row r="37" spans="2:33" ht="30" customHeight="1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AE37" s="55"/>
      <c r="AF37" s="55"/>
      <c r="AG37" s="55"/>
    </row>
    <row r="38" spans="2:13" ht="30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ht="30" customHeight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ht="12.7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ht="12.7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ht="12.7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  <row r="43" spans="2:13" ht="12.7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2:13" ht="12.7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</row>
    <row r="45" spans="2:13" ht="12.75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</row>
    <row r="46" spans="2:13" ht="15.75">
      <c r="B46" s="15"/>
      <c r="C46" s="93" t="s">
        <v>52</v>
      </c>
      <c r="D46" s="93"/>
      <c r="E46" s="93"/>
      <c r="F46" s="16"/>
      <c r="G46" s="67" t="s">
        <v>41</v>
      </c>
      <c r="H46" s="67"/>
      <c r="I46" s="67"/>
      <c r="J46" s="67"/>
      <c r="K46" s="67"/>
      <c r="L46" s="67"/>
      <c r="M46" s="17"/>
    </row>
    <row r="47" spans="2:13" ht="12.75">
      <c r="B47" s="15"/>
      <c r="C47" s="21"/>
      <c r="D47" s="16"/>
      <c r="E47" s="16"/>
      <c r="F47" s="16"/>
      <c r="G47" s="13"/>
      <c r="H47" s="13"/>
      <c r="I47" s="13"/>
      <c r="J47" s="16"/>
      <c r="K47" s="13"/>
      <c r="L47" s="13"/>
      <c r="M47" s="17"/>
    </row>
    <row r="48" spans="2:13" ht="25.5">
      <c r="B48" s="15"/>
      <c r="C48" s="94" t="s">
        <v>5</v>
      </c>
      <c r="D48" s="94"/>
      <c r="E48" s="94"/>
      <c r="F48" s="13"/>
      <c r="G48" s="31" t="s">
        <v>12</v>
      </c>
      <c r="H48" s="32" t="s">
        <v>11</v>
      </c>
      <c r="I48" s="32" t="s">
        <v>13</v>
      </c>
      <c r="J48" s="32" t="s">
        <v>14</v>
      </c>
      <c r="K48" s="32" t="s">
        <v>15</v>
      </c>
      <c r="L48" s="16"/>
      <c r="M48" s="17"/>
    </row>
    <row r="49" spans="2:13" ht="12.75">
      <c r="B49" s="15"/>
      <c r="C49" s="21"/>
      <c r="D49" s="13"/>
      <c r="E49" s="13"/>
      <c r="F49" s="13"/>
      <c r="G49" s="13"/>
      <c r="H49" s="13"/>
      <c r="I49" s="13"/>
      <c r="J49" s="13"/>
      <c r="K49" s="13"/>
      <c r="L49" s="16"/>
      <c r="M49" s="17"/>
    </row>
    <row r="50" spans="2:13" ht="38.25">
      <c r="B50" s="15"/>
      <c r="C50" s="94" t="s">
        <v>4</v>
      </c>
      <c r="D50" s="94"/>
      <c r="E50" s="94"/>
      <c r="F50" s="22"/>
      <c r="G50" s="33" t="s">
        <v>16</v>
      </c>
      <c r="H50" s="33" t="s">
        <v>17</v>
      </c>
      <c r="I50" s="60" t="s">
        <v>66</v>
      </c>
      <c r="J50" s="33" t="s">
        <v>18</v>
      </c>
      <c r="K50" s="33" t="s">
        <v>19</v>
      </c>
      <c r="L50" s="16"/>
      <c r="M50" s="17"/>
    </row>
    <row r="51" spans="2:13" ht="12.75">
      <c r="B51" s="15"/>
      <c r="C51" s="23"/>
      <c r="D51" s="24"/>
      <c r="E51" s="24"/>
      <c r="F51" s="24"/>
      <c r="G51" s="25"/>
      <c r="H51" s="25"/>
      <c r="I51" s="25"/>
      <c r="J51" s="25"/>
      <c r="K51" s="25"/>
      <c r="L51" s="16"/>
      <c r="M51" s="17"/>
    </row>
    <row r="52" spans="2:13" ht="25.5">
      <c r="B52" s="15"/>
      <c r="C52" s="94" t="s">
        <v>6</v>
      </c>
      <c r="D52" s="94"/>
      <c r="E52" s="94"/>
      <c r="F52" s="22"/>
      <c r="G52" s="33" t="s">
        <v>20</v>
      </c>
      <c r="H52" s="33" t="s">
        <v>21</v>
      </c>
      <c r="I52" s="33" t="s">
        <v>22</v>
      </c>
      <c r="J52" s="33" t="s">
        <v>23</v>
      </c>
      <c r="K52" s="33" t="s">
        <v>24</v>
      </c>
      <c r="L52" s="16"/>
      <c r="M52" s="17"/>
    </row>
    <row r="53" spans="2:13" ht="12.75">
      <c r="B53" s="15"/>
      <c r="C53" s="23"/>
      <c r="D53" s="24"/>
      <c r="E53" s="24"/>
      <c r="F53" s="24"/>
      <c r="G53" s="25"/>
      <c r="H53" s="25"/>
      <c r="I53" s="25"/>
      <c r="J53" s="25"/>
      <c r="K53" s="25"/>
      <c r="L53" s="16"/>
      <c r="M53" s="17"/>
    </row>
    <row r="54" spans="2:13" ht="38.25">
      <c r="B54" s="15"/>
      <c r="C54" s="94" t="s">
        <v>7</v>
      </c>
      <c r="D54" s="94"/>
      <c r="E54" s="94"/>
      <c r="F54" s="22"/>
      <c r="G54" s="33" t="s">
        <v>25</v>
      </c>
      <c r="H54" s="33" t="s">
        <v>26</v>
      </c>
      <c r="I54" s="33" t="s">
        <v>27</v>
      </c>
      <c r="J54" s="33" t="s">
        <v>28</v>
      </c>
      <c r="K54" s="33" t="s">
        <v>29</v>
      </c>
      <c r="L54" s="16"/>
      <c r="M54" s="17"/>
    </row>
    <row r="55" spans="2:13" ht="12.75">
      <c r="B55" s="15"/>
      <c r="C55" s="23"/>
      <c r="D55" s="24"/>
      <c r="E55" s="24"/>
      <c r="F55" s="24"/>
      <c r="G55" s="25"/>
      <c r="H55" s="25"/>
      <c r="I55" s="25"/>
      <c r="J55" s="25"/>
      <c r="K55" s="25"/>
      <c r="L55" s="16"/>
      <c r="M55" s="17"/>
    </row>
    <row r="56" spans="2:13" ht="12.75">
      <c r="B56" s="15"/>
      <c r="C56" s="94" t="s">
        <v>8</v>
      </c>
      <c r="D56" s="94"/>
      <c r="E56" s="94"/>
      <c r="F56" s="22"/>
      <c r="G56" s="33" t="s">
        <v>42</v>
      </c>
      <c r="H56" s="60" t="s">
        <v>65</v>
      </c>
      <c r="I56" s="60" t="s">
        <v>67</v>
      </c>
      <c r="J56" s="60" t="s">
        <v>68</v>
      </c>
      <c r="K56" s="33" t="s">
        <v>43</v>
      </c>
      <c r="L56" s="16"/>
      <c r="M56" s="17"/>
    </row>
    <row r="57" spans="2:13" ht="12.75">
      <c r="B57" s="15"/>
      <c r="C57" s="23"/>
      <c r="D57" s="24"/>
      <c r="E57" s="24"/>
      <c r="F57" s="24"/>
      <c r="G57" s="25"/>
      <c r="H57" s="25"/>
      <c r="I57" s="25"/>
      <c r="J57" s="25"/>
      <c r="K57" s="25"/>
      <c r="L57" s="16"/>
      <c r="M57" s="17"/>
    </row>
    <row r="58" spans="2:13" ht="25.5">
      <c r="B58" s="15"/>
      <c r="C58" s="94" t="s">
        <v>9</v>
      </c>
      <c r="D58" s="94"/>
      <c r="E58" s="94"/>
      <c r="F58" s="22"/>
      <c r="G58" s="33" t="s">
        <v>30</v>
      </c>
      <c r="H58" s="33" t="s">
        <v>34</v>
      </c>
      <c r="I58" s="33" t="s">
        <v>31</v>
      </c>
      <c r="J58" s="33" t="s">
        <v>32</v>
      </c>
      <c r="K58" s="33" t="s">
        <v>33</v>
      </c>
      <c r="L58" s="16"/>
      <c r="M58" s="17"/>
    </row>
    <row r="59" spans="2:13" ht="12.75">
      <c r="B59" s="15"/>
      <c r="C59" s="23"/>
      <c r="D59" s="24"/>
      <c r="E59" s="24"/>
      <c r="F59" s="24"/>
      <c r="G59" s="25"/>
      <c r="H59" s="25"/>
      <c r="I59" s="25"/>
      <c r="J59" s="25"/>
      <c r="K59" s="25"/>
      <c r="L59" s="16"/>
      <c r="M59" s="17"/>
    </row>
    <row r="60" spans="2:13" ht="25.5">
      <c r="B60" s="15"/>
      <c r="C60" s="94" t="s">
        <v>10</v>
      </c>
      <c r="D60" s="94"/>
      <c r="E60" s="94"/>
      <c r="F60" s="22"/>
      <c r="G60" s="33" t="s">
        <v>30</v>
      </c>
      <c r="H60" s="33" t="s">
        <v>34</v>
      </c>
      <c r="I60" s="33" t="s">
        <v>31</v>
      </c>
      <c r="J60" s="33" t="s">
        <v>32</v>
      </c>
      <c r="K60" s="33" t="s">
        <v>33</v>
      </c>
      <c r="L60" s="16"/>
      <c r="M60" s="17"/>
    </row>
    <row r="61" spans="2:13" ht="12.75">
      <c r="B61" s="15"/>
      <c r="C61" s="23"/>
      <c r="D61" s="24"/>
      <c r="E61" s="24"/>
      <c r="F61" s="24"/>
      <c r="G61" s="25"/>
      <c r="H61" s="25"/>
      <c r="I61" s="25"/>
      <c r="J61" s="25"/>
      <c r="K61" s="25"/>
      <c r="L61" s="16"/>
      <c r="M61" s="17"/>
    </row>
    <row r="62" spans="2:13" ht="12.75">
      <c r="B62" s="15"/>
      <c r="C62" s="94" t="s">
        <v>40</v>
      </c>
      <c r="D62" s="94"/>
      <c r="E62" s="94"/>
      <c r="F62" s="22"/>
      <c r="G62" s="33" t="s">
        <v>35</v>
      </c>
      <c r="H62" s="33" t="s">
        <v>36</v>
      </c>
      <c r="I62" s="33" t="s">
        <v>37</v>
      </c>
      <c r="J62" s="33" t="s">
        <v>38</v>
      </c>
      <c r="K62" s="33" t="s">
        <v>39</v>
      </c>
      <c r="L62" s="16"/>
      <c r="M62" s="17"/>
    </row>
    <row r="63" spans="2:13" ht="13.5" thickBot="1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8"/>
    </row>
  </sheetData>
  <mergeCells count="32">
    <mergeCell ref="C46:E46"/>
    <mergeCell ref="C48:E48"/>
    <mergeCell ref="C50:E50"/>
    <mergeCell ref="C52:E52"/>
    <mergeCell ref="C62:E62"/>
    <mergeCell ref="C54:E54"/>
    <mergeCell ref="C56:E56"/>
    <mergeCell ref="C58:E58"/>
    <mergeCell ref="C60:E60"/>
    <mergeCell ref="G46:L46"/>
    <mergeCell ref="S2:U2"/>
    <mergeCell ref="V2:X2"/>
    <mergeCell ref="D3:H3"/>
    <mergeCell ref="D8:H8"/>
    <mergeCell ref="T5:U5"/>
    <mergeCell ref="W5:X5"/>
    <mergeCell ref="B10:M10"/>
    <mergeCell ref="B3:C3"/>
    <mergeCell ref="B4:C4"/>
    <mergeCell ref="E14:E15"/>
    <mergeCell ref="E27:E28"/>
    <mergeCell ref="C12:E12"/>
    <mergeCell ref="C25:E25"/>
    <mergeCell ref="C14:C15"/>
    <mergeCell ref="C27:C28"/>
    <mergeCell ref="B5:C5"/>
    <mergeCell ref="B6:C6"/>
    <mergeCell ref="B7:C7"/>
    <mergeCell ref="D4:H4"/>
    <mergeCell ref="D5:H5"/>
    <mergeCell ref="D6:H6"/>
    <mergeCell ref="D7:H7"/>
  </mergeCells>
  <dataValidations count="3">
    <dataValidation type="whole" allowBlank="1" showInputMessage="1" showErrorMessage="1" errorTitle="Gewichtungsfaktoren" error="Hier die Gewichtungsfaktoren eingeben (zwischen 0 und 100)" sqref="E29:E35 E16:E22">
      <formula1>0</formula1>
      <formula2>100</formula2>
    </dataValidation>
    <dataValidation type="date" allowBlank="1" showInputMessage="1" showErrorMessage="1" errorTitle="Datum" error="Hier bitte das Datum eingeben, für den der Rückstellungsspiegel aufgestellt wird." sqref="D8:F8">
      <formula1>36526</formula1>
      <formula2>73050</formula2>
    </dataValidation>
    <dataValidation type="whole" allowBlank="1" showInputMessage="1" showErrorMessage="1" errorTitle="Punkte eingeben" error="Hier die Punkte eingeben (zwischen 0 und 100)" sqref="G16:K22">
      <formula1>0</formula1>
      <formula2>100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2018-01-16T13:27:03Z</dcterms:created>
  <dcterms:modified xsi:type="dcterms:W3CDTF">2018-01-16T13:27:08Z</dcterms:modified>
  <cp:category/>
  <cp:version/>
  <cp:contentType/>
  <cp:contentStatus/>
</cp:coreProperties>
</file>